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<sst xmlns="http://schemas.openxmlformats.org/spreadsheetml/2006/main" count="336" uniqueCount="130">
  <si>
    <t>Протокол личного первенства соревнований по дартсу Спартакиады первичных организаций инвалидов Тихвиинского района</t>
  </si>
  <si>
    <t>28 ноября 2017 г.</t>
  </si>
  <si>
    <t>Дом физкультуры</t>
  </si>
  <si>
    <t>Егорова Софья</t>
  </si>
  <si>
    <t>3 мик-он</t>
  </si>
  <si>
    <t>Шмонина Нина</t>
  </si>
  <si>
    <t xml:space="preserve">Головин Александр </t>
  </si>
  <si>
    <t>Черноусов Николай</t>
  </si>
  <si>
    <t>Бобылева Нина</t>
  </si>
  <si>
    <t>ИТОГО (5 рез-тов)</t>
  </si>
  <si>
    <t>Артемьева Людмила</t>
  </si>
  <si>
    <t>5 мик-он</t>
  </si>
  <si>
    <t>Сахарова Лариса</t>
  </si>
  <si>
    <t>Марецкий Валентин</t>
  </si>
  <si>
    <t>Полыскин Александр</t>
  </si>
  <si>
    <t>Воротова Любовь</t>
  </si>
  <si>
    <t>Соловьева Надежда</t>
  </si>
  <si>
    <t>7-8 мик-он</t>
  </si>
  <si>
    <t>Никитина Галина</t>
  </si>
  <si>
    <t>Дмитриев Владимир</t>
  </si>
  <si>
    <t>Охотникова Галина</t>
  </si>
  <si>
    <t>Мокроусов</t>
  </si>
  <si>
    <t>Котов Ярослав</t>
  </si>
  <si>
    <t>Савельев Владимир</t>
  </si>
  <si>
    <t>Ст город</t>
  </si>
  <si>
    <t>Власенко Александра</t>
  </si>
  <si>
    <t>Зайцева Екатерина</t>
  </si>
  <si>
    <t>Бобоед Нина</t>
  </si>
  <si>
    <t>Дмитриева Ирина</t>
  </si>
  <si>
    <t>Осипов Лев</t>
  </si>
  <si>
    <t>4 мик-он</t>
  </si>
  <si>
    <t>Орунов М</t>
  </si>
  <si>
    <t>Курочкина Валентина</t>
  </si>
  <si>
    <t>Галиев Рамазан</t>
  </si>
  <si>
    <t>Волкова Нина</t>
  </si>
  <si>
    <t>Веселков Николай</t>
  </si>
  <si>
    <t>6 мик-он</t>
  </si>
  <si>
    <t>Петроченкова Татьяна</t>
  </si>
  <si>
    <t>Бабаева Надежда</t>
  </si>
  <si>
    <t>Юсов Юрий</t>
  </si>
  <si>
    <t>Федоров Александр</t>
  </si>
  <si>
    <t>5-6</t>
  </si>
  <si>
    <t>Мирова Лина</t>
  </si>
  <si>
    <t>2 мик-он</t>
  </si>
  <si>
    <t>Картофенина Вера</t>
  </si>
  <si>
    <t>Сучков Сергей</t>
  </si>
  <si>
    <t>Лосева Тамара</t>
  </si>
  <si>
    <t>Авдеенко Валентина</t>
  </si>
  <si>
    <t>Корнеев Леонид</t>
  </si>
  <si>
    <t>1а мик-он</t>
  </si>
  <si>
    <t>Левизи Дмитрий</t>
  </si>
  <si>
    <t>Серокуров Валерий</t>
  </si>
  <si>
    <t>Савельева Елизавета</t>
  </si>
  <si>
    <t>Прудникова Антонина</t>
  </si>
  <si>
    <t>Ищенко Ольга</t>
  </si>
  <si>
    <t>Артюхова Светлана</t>
  </si>
  <si>
    <t>1 мик-он</t>
  </si>
  <si>
    <t>Милютина Ирина</t>
  </si>
  <si>
    <t>Цветков Иван</t>
  </si>
  <si>
    <t>Кириллова Елена</t>
  </si>
  <si>
    <t>Финкевич Леонид</t>
  </si>
  <si>
    <t>соревнования по дартсу</t>
  </si>
  <si>
    <t xml:space="preserve">Личное первенство </t>
  </si>
  <si>
    <t>Сильченко Татьяна</t>
  </si>
  <si>
    <t>Ст. город</t>
  </si>
  <si>
    <t>Трушкина Людмила</t>
  </si>
  <si>
    <t>6 микрорайон</t>
  </si>
  <si>
    <t>4 микрорайон</t>
  </si>
  <si>
    <t>1а  микрорайон</t>
  </si>
  <si>
    <t>Барабанова Альбина</t>
  </si>
  <si>
    <t>Охотникова Г.В.</t>
  </si>
  <si>
    <t>7-8 микрорайон</t>
  </si>
  <si>
    <t>Борканникова Виктория</t>
  </si>
  <si>
    <t>Соловьева Н.В.</t>
  </si>
  <si>
    <t>Смирнова Н.И.</t>
  </si>
  <si>
    <t>Догадаева Нина</t>
  </si>
  <si>
    <t>Савельева Елизаветта</t>
  </si>
  <si>
    <t>1а микрорайон</t>
  </si>
  <si>
    <t>3 микрорайон</t>
  </si>
  <si>
    <t>Бурлакова Л.</t>
  </si>
  <si>
    <t>2 микрорайон</t>
  </si>
  <si>
    <t>Малахова Елена</t>
  </si>
  <si>
    <t>Кирилова Елена</t>
  </si>
  <si>
    <t>1 микрорайон</t>
  </si>
  <si>
    <t>Лосева Т</t>
  </si>
  <si>
    <t>5 микрорайон</t>
  </si>
  <si>
    <t>Трубицина Екатерина</t>
  </si>
  <si>
    <t>Фролова Елена</t>
  </si>
  <si>
    <t>Картофенина В</t>
  </si>
  <si>
    <t>Уткина Вера</t>
  </si>
  <si>
    <t>Корабельщикова Ирина</t>
  </si>
  <si>
    <t>Кукушкина Любовь</t>
  </si>
  <si>
    <t>Майоров Виктор</t>
  </si>
  <si>
    <t>Сучков С</t>
  </si>
  <si>
    <t>Гаврилюк Игорь</t>
  </si>
  <si>
    <t>Веселов Д</t>
  </si>
  <si>
    <t>Спиридонов Александр</t>
  </si>
  <si>
    <t>Васильев Виталий</t>
  </si>
  <si>
    <t>Веселков иколай</t>
  </si>
  <si>
    <t>Серокуров валерий</t>
  </si>
  <si>
    <t>Михайлов Назар</t>
  </si>
  <si>
    <t>Мокроусов Ю</t>
  </si>
  <si>
    <t>Сысуйкин Николай</t>
  </si>
  <si>
    <t>Головин Александр</t>
  </si>
  <si>
    <t>Шабанов Александр</t>
  </si>
  <si>
    <t>настольный теннис</t>
  </si>
  <si>
    <t xml:space="preserve">Юсов </t>
  </si>
  <si>
    <t>Федоров</t>
  </si>
  <si>
    <t>Головин</t>
  </si>
  <si>
    <t>Дмитриев</t>
  </si>
  <si>
    <t>Сучков</t>
  </si>
  <si>
    <t>Полыскин</t>
  </si>
  <si>
    <t>Савельев</t>
  </si>
  <si>
    <t>Котов</t>
  </si>
  <si>
    <t>Волкова</t>
  </si>
  <si>
    <t>Левези</t>
  </si>
  <si>
    <t>Корнеев</t>
  </si>
  <si>
    <t>Осипов</t>
  </si>
  <si>
    <t>Зайцева</t>
  </si>
  <si>
    <t>ИТОГОВАЯ ТАБЛИЦА</t>
  </si>
  <si>
    <t>Спартакиады первичных организаций микрорайонов и старой части города среди инвалидов, посвященная Всемирному дню инвалидов и       76-й годовщине освобождения г. Тихвина от немецко-фашистских захватчиков</t>
  </si>
  <si>
    <t xml:space="preserve">28,30 ноября 2017 г. </t>
  </si>
  <si>
    <t>№</t>
  </si>
  <si>
    <t>Команда</t>
  </si>
  <si>
    <t>дартс</t>
  </si>
  <si>
    <t>н/теннис</t>
  </si>
  <si>
    <t>Подвижные эстафеты</t>
  </si>
  <si>
    <t>кол-во очков</t>
  </si>
  <si>
    <t>Место</t>
  </si>
  <si>
    <t>н/у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</si>
</sst>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tabSelected="1" workbookViewId="0" topLeftCell="A1">
      <selection activeCell="W28" sqref="V28:W28"/>
    </sheetView>
  </sheetViews>
  <sheetFormatPr defaultColWidth="9.140625" defaultRowHeight="12.75"/>
  <cols>
    <col min="2" max="2" width="20.421875" style="0" bestFit="1" customWidth="1"/>
    <col min="3" max="3" width="9.8515625" style="0" bestFit="1" customWidth="1"/>
    <col min="9" max="9" width="24.7109375" style="0" bestFit="1" customWidth="1"/>
    <col min="10" max="10" width="9.8515625" style="0" bestFit="1" customWidth="1"/>
    <col min="11" max="11" width="4.00390625" style="0" bestFit="1" customWidth="1"/>
    <col min="12" max="12" width="3.00390625" style="0" bestFit="1" customWidth="1"/>
    <col min="14" max="14" width="22.00390625" style="0" bestFit="1" customWidth="1"/>
    <col min="15" max="15" width="14.421875" style="0" bestFit="1" customWidth="1"/>
  </cols>
  <sheetData>
    <row r="1" spans="1:29" ht="12.75">
      <c r="A1" s="1" t="s">
        <v>0</v>
      </c>
      <c r="B1" s="1"/>
      <c r="C1" s="1"/>
      <c r="D1" s="1"/>
      <c r="E1" s="1"/>
      <c r="F1" s="1"/>
      <c r="G1" s="1"/>
      <c r="I1" s="8" t="s">
        <v>61</v>
      </c>
      <c r="N1" s="2" t="s">
        <v>63</v>
      </c>
      <c r="O1" s="2" t="s">
        <v>64</v>
      </c>
      <c r="P1" s="2">
        <v>195</v>
      </c>
      <c r="Q1" s="2">
        <v>1</v>
      </c>
      <c r="T1" s="9" t="s">
        <v>119</v>
      </c>
      <c r="U1" s="9"/>
      <c r="V1" s="9"/>
      <c r="W1" s="9"/>
      <c r="X1" s="9"/>
      <c r="Y1" s="9"/>
      <c r="Z1" s="9"/>
      <c r="AA1" s="9"/>
      <c r="AB1" s="9"/>
      <c r="AC1" s="9"/>
    </row>
    <row r="2" spans="2:29" ht="12.75">
      <c r="B2" t="s">
        <v>1</v>
      </c>
      <c r="D2" t="s">
        <v>2</v>
      </c>
      <c r="I2" s="8" t="s">
        <v>62</v>
      </c>
      <c r="N2" s="2" t="s">
        <v>65</v>
      </c>
      <c r="O2" s="2" t="s">
        <v>66</v>
      </c>
      <c r="P2" s="2">
        <v>146</v>
      </c>
      <c r="Q2" s="2">
        <v>2</v>
      </c>
      <c r="T2" s="1" t="s">
        <v>120</v>
      </c>
      <c r="U2" s="1"/>
      <c r="V2" s="1"/>
      <c r="W2" s="1"/>
      <c r="X2" s="1"/>
      <c r="Y2" s="1"/>
      <c r="Z2" s="1"/>
      <c r="AA2" s="1"/>
      <c r="AB2" s="1"/>
      <c r="AC2" s="1"/>
    </row>
    <row r="3" spans="2:29" ht="12.75">
      <c r="B3" s="2" t="s">
        <v>3</v>
      </c>
      <c r="C3" s="2" t="s">
        <v>4</v>
      </c>
      <c r="D3" s="2">
        <f>47+28+15</f>
        <v>90</v>
      </c>
      <c r="E3" s="2"/>
      <c r="I3" s="5" t="s">
        <v>48</v>
      </c>
      <c r="J3" s="5" t="s">
        <v>49</v>
      </c>
      <c r="K3" s="2">
        <f>21+16+55+32+57</f>
        <v>181</v>
      </c>
      <c r="L3" s="2">
        <v>1</v>
      </c>
      <c r="N3" s="2" t="s">
        <v>32</v>
      </c>
      <c r="O3" s="2" t="s">
        <v>67</v>
      </c>
      <c r="P3" s="2">
        <v>146</v>
      </c>
      <c r="Q3" s="2">
        <v>2</v>
      </c>
      <c r="T3" s="1"/>
      <c r="U3" s="1"/>
      <c r="V3" s="1"/>
      <c r="W3" s="1"/>
      <c r="X3" s="1"/>
      <c r="Y3" s="1"/>
      <c r="Z3" s="1"/>
      <c r="AA3" s="1"/>
      <c r="AB3" s="1"/>
      <c r="AC3" s="1"/>
    </row>
    <row r="4" spans="2:21" ht="12.75">
      <c r="B4" s="2" t="s">
        <v>5</v>
      </c>
      <c r="C4" s="2" t="s">
        <v>4</v>
      </c>
      <c r="D4" s="2">
        <f>25+27+1</f>
        <v>53</v>
      </c>
      <c r="E4" s="2"/>
      <c r="I4" s="2" t="s">
        <v>31</v>
      </c>
      <c r="J4" s="2" t="s">
        <v>30</v>
      </c>
      <c r="K4" s="2">
        <f>42+80+19+25</f>
        <v>166</v>
      </c>
      <c r="L4" s="2">
        <v>2</v>
      </c>
      <c r="N4" s="2" t="s">
        <v>53</v>
      </c>
      <c r="O4" s="2" t="s">
        <v>68</v>
      </c>
      <c r="P4" s="2">
        <v>138</v>
      </c>
      <c r="Q4" s="2">
        <v>4</v>
      </c>
      <c r="U4" t="s">
        <v>121</v>
      </c>
    </row>
    <row r="5" spans="2:29" ht="12.75">
      <c r="B5" s="2" t="s">
        <v>6</v>
      </c>
      <c r="C5" s="2" t="s">
        <v>4</v>
      </c>
      <c r="D5" s="2">
        <f>36+14+36+18</f>
        <v>104</v>
      </c>
      <c r="E5" s="2"/>
      <c r="I5" s="5" t="s">
        <v>51</v>
      </c>
      <c r="J5" s="5" t="s">
        <v>49</v>
      </c>
      <c r="K5" s="2">
        <f>20+38+17+55+19</f>
        <v>149</v>
      </c>
      <c r="L5" s="2">
        <v>3</v>
      </c>
      <c r="N5" s="2" t="s">
        <v>26</v>
      </c>
      <c r="O5" s="2" t="s">
        <v>64</v>
      </c>
      <c r="P5" s="2">
        <v>126</v>
      </c>
      <c r="Q5" s="2">
        <v>5</v>
      </c>
      <c r="T5" s="10" t="s">
        <v>122</v>
      </c>
      <c r="U5" s="11" t="s">
        <v>123</v>
      </c>
      <c r="V5" s="10" t="s">
        <v>124</v>
      </c>
      <c r="W5" s="10"/>
      <c r="X5" s="10" t="s">
        <v>125</v>
      </c>
      <c r="Y5" s="10"/>
      <c r="Z5" s="12" t="s">
        <v>126</v>
      </c>
      <c r="AA5" s="13"/>
      <c r="AB5" s="14" t="s">
        <v>127</v>
      </c>
      <c r="AC5" s="10" t="s">
        <v>128</v>
      </c>
    </row>
    <row r="6" spans="2:29" ht="12.75">
      <c r="B6" s="2" t="s">
        <v>7</v>
      </c>
      <c r="C6" s="2" t="s">
        <v>4</v>
      </c>
      <c r="D6" s="2">
        <f>36+17+11+19</f>
        <v>83</v>
      </c>
      <c r="E6" s="2"/>
      <c r="I6" s="5" t="s">
        <v>40</v>
      </c>
      <c r="J6" s="5" t="s">
        <v>36</v>
      </c>
      <c r="K6" s="5">
        <f>17+19+19+15+30+25+18</f>
        <v>143</v>
      </c>
      <c r="L6" s="2">
        <v>4</v>
      </c>
      <c r="N6" s="2" t="s">
        <v>69</v>
      </c>
      <c r="O6" s="2" t="s">
        <v>67</v>
      </c>
      <c r="P6" s="2">
        <v>125</v>
      </c>
      <c r="Q6" s="2">
        <v>6</v>
      </c>
      <c r="T6" s="10"/>
      <c r="U6" s="15"/>
      <c r="V6" s="2"/>
      <c r="W6" s="2"/>
      <c r="X6" s="2"/>
      <c r="Y6" s="2"/>
      <c r="Z6" s="2"/>
      <c r="AA6" s="2"/>
      <c r="AB6" s="16"/>
      <c r="AC6" s="10"/>
    </row>
    <row r="7" spans="2:29" ht="18">
      <c r="B7" s="2" t="s">
        <v>8</v>
      </c>
      <c r="C7" s="2" t="s">
        <v>4</v>
      </c>
      <c r="D7" s="2">
        <f>38+54+8+24</f>
        <v>124</v>
      </c>
      <c r="E7" s="2"/>
      <c r="I7" s="2" t="s">
        <v>58</v>
      </c>
      <c r="J7" s="2" t="s">
        <v>56</v>
      </c>
      <c r="K7" s="2">
        <f>27+25+14+38+27</f>
        <v>131</v>
      </c>
      <c r="L7" s="2">
        <v>5</v>
      </c>
      <c r="N7" s="2" t="s">
        <v>70</v>
      </c>
      <c r="O7" s="2" t="s">
        <v>71</v>
      </c>
      <c r="P7" s="2">
        <v>124</v>
      </c>
      <c r="Q7" s="2">
        <v>7</v>
      </c>
      <c r="T7" s="2"/>
      <c r="U7" s="17" t="s">
        <v>64</v>
      </c>
      <c r="V7" s="18">
        <v>375</v>
      </c>
      <c r="W7" s="18">
        <v>9</v>
      </c>
      <c r="X7" s="18"/>
      <c r="Y7" s="18">
        <v>6</v>
      </c>
      <c r="Z7" s="18"/>
      <c r="AA7" s="18">
        <v>9</v>
      </c>
      <c r="AB7" s="18">
        <v>24</v>
      </c>
      <c r="AC7" s="18">
        <v>9</v>
      </c>
    </row>
    <row r="8" spans="2:29" ht="18">
      <c r="B8" s="2" t="s">
        <v>9</v>
      </c>
      <c r="C8" s="2"/>
      <c r="D8" s="3">
        <f>SUM(D3:D7)</f>
        <v>454</v>
      </c>
      <c r="E8" s="2">
        <v>3</v>
      </c>
      <c r="I8" s="4" t="s">
        <v>21</v>
      </c>
      <c r="J8" s="2" t="s">
        <v>17</v>
      </c>
      <c r="K8" s="2">
        <f>14+28+25+26+27</f>
        <v>120</v>
      </c>
      <c r="L8" s="2">
        <v>6</v>
      </c>
      <c r="N8" s="2" t="s">
        <v>72</v>
      </c>
      <c r="O8" s="2" t="s">
        <v>67</v>
      </c>
      <c r="P8" s="2">
        <v>121</v>
      </c>
      <c r="Q8" s="2">
        <v>8</v>
      </c>
      <c r="T8" s="2"/>
      <c r="U8" s="17" t="s">
        <v>67</v>
      </c>
      <c r="V8" s="18">
        <v>455</v>
      </c>
      <c r="W8" s="18">
        <v>2</v>
      </c>
      <c r="X8" s="18"/>
      <c r="Y8" s="18">
        <v>7</v>
      </c>
      <c r="Z8" s="18"/>
      <c r="AA8" s="18">
        <v>7</v>
      </c>
      <c r="AB8" s="18">
        <v>16</v>
      </c>
      <c r="AC8" s="18">
        <v>5</v>
      </c>
    </row>
    <row r="9" spans="2:29" ht="18">
      <c r="B9" s="2" t="s">
        <v>10</v>
      </c>
      <c r="C9" s="2" t="s">
        <v>11</v>
      </c>
      <c r="D9" s="2">
        <f>7+12+28+3</f>
        <v>50</v>
      </c>
      <c r="E9" s="2"/>
      <c r="I9" s="2" t="s">
        <v>60</v>
      </c>
      <c r="J9" s="2" t="s">
        <v>56</v>
      </c>
      <c r="K9" s="2">
        <f>6+57+25+29</f>
        <v>117</v>
      </c>
      <c r="L9" s="2">
        <v>7</v>
      </c>
      <c r="N9" s="2" t="s">
        <v>73</v>
      </c>
      <c r="O9" s="2" t="s">
        <v>71</v>
      </c>
      <c r="P9" s="2">
        <v>115</v>
      </c>
      <c r="Q9" s="2">
        <v>9</v>
      </c>
      <c r="T9" s="2"/>
      <c r="U9" s="17" t="s">
        <v>77</v>
      </c>
      <c r="V9" s="18">
        <v>542</v>
      </c>
      <c r="W9" s="18">
        <v>1</v>
      </c>
      <c r="X9" s="18"/>
      <c r="Y9" s="18">
        <v>8</v>
      </c>
      <c r="Z9" s="18"/>
      <c r="AA9" s="18">
        <v>6</v>
      </c>
      <c r="AB9" s="18">
        <v>15</v>
      </c>
      <c r="AC9" s="18">
        <v>4</v>
      </c>
    </row>
    <row r="10" spans="2:29" ht="18">
      <c r="B10" s="2" t="s">
        <v>12</v>
      </c>
      <c r="C10" s="2" t="s">
        <v>11</v>
      </c>
      <c r="D10" s="2">
        <f>34+5+19+19+30</f>
        <v>107</v>
      </c>
      <c r="E10" s="2"/>
      <c r="I10" s="2" t="s">
        <v>33</v>
      </c>
      <c r="J10" s="2" t="s">
        <v>30</v>
      </c>
      <c r="K10" s="2">
        <f>9+21+51+6+23</f>
        <v>110</v>
      </c>
      <c r="L10" s="2">
        <v>8</v>
      </c>
      <c r="N10" s="2" t="s">
        <v>74</v>
      </c>
      <c r="O10" s="2" t="s">
        <v>64</v>
      </c>
      <c r="P10" s="2">
        <v>113</v>
      </c>
      <c r="Q10" s="2">
        <v>10</v>
      </c>
      <c r="T10" s="2"/>
      <c r="U10" s="17" t="s">
        <v>66</v>
      </c>
      <c r="V10" s="18">
        <v>385</v>
      </c>
      <c r="W10" s="19" t="s">
        <v>41</v>
      </c>
      <c r="X10" s="18"/>
      <c r="Y10" s="18">
        <v>1</v>
      </c>
      <c r="Z10" s="18"/>
      <c r="AA10" s="18">
        <v>2</v>
      </c>
      <c r="AB10" s="18">
        <v>8.5</v>
      </c>
      <c r="AC10" s="18">
        <v>2</v>
      </c>
    </row>
    <row r="11" spans="2:29" ht="18">
      <c r="B11" s="2" t="s">
        <v>13</v>
      </c>
      <c r="C11" s="2" t="s">
        <v>11</v>
      </c>
      <c r="D11" s="2">
        <f>6+32+25+15+28</f>
        <v>106</v>
      </c>
      <c r="E11" s="2"/>
      <c r="I11" s="2" t="s">
        <v>13</v>
      </c>
      <c r="J11" s="2" t="s">
        <v>11</v>
      </c>
      <c r="K11" s="2">
        <f>6+32+25+15+28</f>
        <v>106</v>
      </c>
      <c r="L11" s="2">
        <v>9</v>
      </c>
      <c r="N11" s="2" t="s">
        <v>75</v>
      </c>
      <c r="O11" s="2" t="s">
        <v>71</v>
      </c>
      <c r="P11" s="2">
        <v>107</v>
      </c>
      <c r="Q11" s="2">
        <v>11</v>
      </c>
      <c r="T11" s="2"/>
      <c r="U11" s="17" t="s">
        <v>71</v>
      </c>
      <c r="V11" s="18">
        <v>381</v>
      </c>
      <c r="W11" s="18">
        <v>7</v>
      </c>
      <c r="X11" s="18"/>
      <c r="Y11" s="18">
        <v>3</v>
      </c>
      <c r="Z11" s="18"/>
      <c r="AA11" s="18">
        <v>8</v>
      </c>
      <c r="AB11" s="18">
        <v>18</v>
      </c>
      <c r="AC11" s="18">
        <v>7</v>
      </c>
    </row>
    <row r="12" spans="2:29" ht="18">
      <c r="B12" s="2" t="s">
        <v>14</v>
      </c>
      <c r="C12" s="2" t="s">
        <v>11</v>
      </c>
      <c r="D12" s="2">
        <f>19+25+27+20</f>
        <v>91</v>
      </c>
      <c r="E12" s="2"/>
      <c r="I12" s="2" t="s">
        <v>6</v>
      </c>
      <c r="J12" s="2" t="s">
        <v>4</v>
      </c>
      <c r="K12" s="2">
        <f>36+14+36+18</f>
        <v>104</v>
      </c>
      <c r="L12" s="2">
        <v>10</v>
      </c>
      <c r="N12" s="2" t="s">
        <v>34</v>
      </c>
      <c r="O12" s="2" t="s">
        <v>67</v>
      </c>
      <c r="P12" s="2">
        <v>101</v>
      </c>
      <c r="Q12" s="2">
        <v>12</v>
      </c>
      <c r="T12" s="2"/>
      <c r="U12" s="17" t="s">
        <v>83</v>
      </c>
      <c r="V12" s="18">
        <v>385</v>
      </c>
      <c r="W12" s="19" t="s">
        <v>41</v>
      </c>
      <c r="X12" s="18"/>
      <c r="Y12" s="18" t="s">
        <v>129</v>
      </c>
      <c r="Z12" s="18"/>
      <c r="AA12" s="18">
        <v>5</v>
      </c>
      <c r="AB12" s="18">
        <v>20.5</v>
      </c>
      <c r="AC12" s="18">
        <v>8</v>
      </c>
    </row>
    <row r="13" spans="2:29" ht="18">
      <c r="B13" s="2" t="s">
        <v>15</v>
      </c>
      <c r="C13" s="2" t="s">
        <v>11</v>
      </c>
      <c r="D13" s="2">
        <f>13+12</f>
        <v>25</v>
      </c>
      <c r="E13" s="2"/>
      <c r="I13" s="2" t="s">
        <v>14</v>
      </c>
      <c r="J13" s="2" t="s">
        <v>11</v>
      </c>
      <c r="K13" s="2">
        <f>19+25+27+20</f>
        <v>91</v>
      </c>
      <c r="L13" s="2">
        <v>11</v>
      </c>
      <c r="N13" s="2" t="s">
        <v>76</v>
      </c>
      <c r="O13" s="2" t="s">
        <v>77</v>
      </c>
      <c r="P13" s="2">
        <v>98</v>
      </c>
      <c r="Q13" s="2">
        <v>13</v>
      </c>
      <c r="T13" s="2"/>
      <c r="U13" s="17" t="s">
        <v>80</v>
      </c>
      <c r="V13" s="18">
        <v>452</v>
      </c>
      <c r="W13" s="18">
        <v>4</v>
      </c>
      <c r="X13" s="18"/>
      <c r="Y13" s="18">
        <v>4</v>
      </c>
      <c r="Z13" s="18"/>
      <c r="AA13" s="18">
        <v>1</v>
      </c>
      <c r="AB13" s="18">
        <v>9</v>
      </c>
      <c r="AC13" s="18">
        <v>3</v>
      </c>
    </row>
    <row r="14" spans="2:29" ht="18">
      <c r="B14" s="2" t="s">
        <v>9</v>
      </c>
      <c r="C14" s="2"/>
      <c r="D14" s="3">
        <f>SUM(D9:D13)</f>
        <v>379</v>
      </c>
      <c r="E14" s="2">
        <v>8</v>
      </c>
      <c r="I14" s="2" t="s">
        <v>7</v>
      </c>
      <c r="J14" s="2" t="s">
        <v>4</v>
      </c>
      <c r="K14" s="2">
        <f>36+17+11+19</f>
        <v>83</v>
      </c>
      <c r="L14" s="2">
        <v>12</v>
      </c>
      <c r="N14" s="2" t="s">
        <v>8</v>
      </c>
      <c r="O14" s="2" t="s">
        <v>78</v>
      </c>
      <c r="P14" s="2">
        <v>85</v>
      </c>
      <c r="Q14" s="2">
        <v>14</v>
      </c>
      <c r="T14" s="2"/>
      <c r="U14" s="17" t="s">
        <v>78</v>
      </c>
      <c r="V14" s="18">
        <v>454</v>
      </c>
      <c r="W14" s="18">
        <v>3</v>
      </c>
      <c r="X14" s="18"/>
      <c r="Y14" s="18">
        <v>2</v>
      </c>
      <c r="Z14" s="18"/>
      <c r="AA14" s="18">
        <v>3</v>
      </c>
      <c r="AB14" s="18">
        <v>8</v>
      </c>
      <c r="AC14" s="18">
        <v>1</v>
      </c>
    </row>
    <row r="15" spans="2:29" ht="18">
      <c r="B15" s="2" t="s">
        <v>16</v>
      </c>
      <c r="C15" s="2" t="s">
        <v>17</v>
      </c>
      <c r="D15" s="2">
        <f>11+14+17</f>
        <v>42</v>
      </c>
      <c r="E15" s="2"/>
      <c r="I15" s="5" t="s">
        <v>39</v>
      </c>
      <c r="J15" s="5" t="s">
        <v>36</v>
      </c>
      <c r="K15" s="5">
        <f>22+24+4+18+12</f>
        <v>80</v>
      </c>
      <c r="L15" s="2">
        <v>13</v>
      </c>
      <c r="N15" s="2" t="s">
        <v>79</v>
      </c>
      <c r="O15" s="2" t="s">
        <v>80</v>
      </c>
      <c r="P15" s="2">
        <v>83</v>
      </c>
      <c r="Q15" s="2">
        <v>15</v>
      </c>
      <c r="T15" s="2"/>
      <c r="U15" s="17" t="s">
        <v>85</v>
      </c>
      <c r="V15" s="18">
        <v>379</v>
      </c>
      <c r="W15" s="18">
        <v>8</v>
      </c>
      <c r="X15" s="18"/>
      <c r="Y15" s="18">
        <v>5</v>
      </c>
      <c r="Z15" s="18"/>
      <c r="AA15" s="18">
        <v>4</v>
      </c>
      <c r="AB15" s="18">
        <v>17</v>
      </c>
      <c r="AC15" s="18">
        <v>6</v>
      </c>
    </row>
    <row r="16" spans="2:17" ht="12.75">
      <c r="B16" s="2" t="s">
        <v>18</v>
      </c>
      <c r="C16" s="2" t="s">
        <v>17</v>
      </c>
      <c r="D16" s="2">
        <f>19+17+19+19+27</f>
        <v>101</v>
      </c>
      <c r="E16" s="2"/>
      <c r="I16" s="5" t="s">
        <v>45</v>
      </c>
      <c r="J16" s="5" t="s">
        <v>43</v>
      </c>
      <c r="K16" s="5">
        <f>14+23+27+16</f>
        <v>80</v>
      </c>
      <c r="L16" s="2">
        <v>13</v>
      </c>
      <c r="N16" s="2" t="s">
        <v>81</v>
      </c>
      <c r="O16" s="2" t="s">
        <v>64</v>
      </c>
      <c r="P16" s="2">
        <v>82</v>
      </c>
      <c r="Q16" s="2">
        <v>16</v>
      </c>
    </row>
    <row r="17" spans="2:17" ht="12.75">
      <c r="B17" s="2" t="s">
        <v>19</v>
      </c>
      <c r="C17" s="2" t="s">
        <v>17</v>
      </c>
      <c r="D17" s="2">
        <f>14+22</f>
        <v>36</v>
      </c>
      <c r="E17" s="2"/>
      <c r="I17" s="5" t="s">
        <v>50</v>
      </c>
      <c r="J17" s="5" t="s">
        <v>49</v>
      </c>
      <c r="K17" s="2">
        <f>21+5+19+18+14</f>
        <v>77</v>
      </c>
      <c r="L17" s="2">
        <v>15</v>
      </c>
      <c r="N17" s="2" t="s">
        <v>82</v>
      </c>
      <c r="O17" s="2" t="s">
        <v>83</v>
      </c>
      <c r="P17" s="2">
        <v>81</v>
      </c>
      <c r="Q17" s="2">
        <v>17</v>
      </c>
    </row>
    <row r="18" spans="2:17" ht="12.75">
      <c r="B18" s="2" t="s">
        <v>20</v>
      </c>
      <c r="C18" s="2" t="s">
        <v>17</v>
      </c>
      <c r="D18" s="2">
        <f>33+24+14+15+19+33</f>
        <v>138</v>
      </c>
      <c r="E18" s="2"/>
      <c r="I18" s="5" t="s">
        <v>35</v>
      </c>
      <c r="J18" s="5" t="s">
        <v>36</v>
      </c>
      <c r="K18" s="5">
        <f>27+11+13+18</f>
        <v>69</v>
      </c>
      <c r="L18" s="2">
        <v>16</v>
      </c>
      <c r="N18" s="2" t="s">
        <v>84</v>
      </c>
      <c r="O18" s="2" t="s">
        <v>80</v>
      </c>
      <c r="P18" s="2">
        <v>79</v>
      </c>
      <c r="Q18" s="2">
        <v>18</v>
      </c>
    </row>
    <row r="19" spans="2:17" ht="12.75">
      <c r="B19" s="4" t="s">
        <v>21</v>
      </c>
      <c r="C19" s="2" t="s">
        <v>17</v>
      </c>
      <c r="D19" s="2">
        <f>14+28+25+26+27</f>
        <v>120</v>
      </c>
      <c r="E19" s="2"/>
      <c r="I19" s="2" t="s">
        <v>22</v>
      </c>
      <c r="J19" s="2" t="s">
        <v>17</v>
      </c>
      <c r="K19" s="2">
        <f>24+5+17+18</f>
        <v>64</v>
      </c>
      <c r="L19" s="2">
        <v>17</v>
      </c>
      <c r="N19" s="2" t="s">
        <v>42</v>
      </c>
      <c r="O19" s="2" t="s">
        <v>80</v>
      </c>
      <c r="P19" s="2">
        <v>78</v>
      </c>
      <c r="Q19" s="2">
        <v>19</v>
      </c>
    </row>
    <row r="20" spans="2:17" ht="12.75">
      <c r="B20" s="2" t="s">
        <v>22</v>
      </c>
      <c r="C20" s="2" t="s">
        <v>17</v>
      </c>
      <c r="D20" s="2">
        <f>24+5+17+18</f>
        <v>64</v>
      </c>
      <c r="E20" s="2"/>
      <c r="I20" s="2" t="s">
        <v>23</v>
      </c>
      <c r="J20" s="2" t="s">
        <v>24</v>
      </c>
      <c r="K20" s="2">
        <f>6+24+15+19</f>
        <v>64</v>
      </c>
      <c r="L20" s="2">
        <v>17</v>
      </c>
      <c r="N20" s="2" t="s">
        <v>57</v>
      </c>
      <c r="O20" s="2" t="s">
        <v>77</v>
      </c>
      <c r="P20" s="2">
        <v>78</v>
      </c>
      <c r="Q20" s="2">
        <v>20</v>
      </c>
    </row>
    <row r="21" spans="2:17" ht="12.75">
      <c r="B21" s="2" t="s">
        <v>9</v>
      </c>
      <c r="C21" s="2"/>
      <c r="D21" s="3">
        <f>D15+D16+D17+D18+D20</f>
        <v>381</v>
      </c>
      <c r="E21" s="2">
        <v>7</v>
      </c>
      <c r="I21" s="2" t="s">
        <v>29</v>
      </c>
      <c r="J21" s="2" t="s">
        <v>30</v>
      </c>
      <c r="K21" s="2">
        <f>6+17+19+7</f>
        <v>49</v>
      </c>
      <c r="L21" s="2">
        <v>19</v>
      </c>
      <c r="N21" s="2" t="s">
        <v>15</v>
      </c>
      <c r="O21" s="2" t="s">
        <v>85</v>
      </c>
      <c r="P21" s="2">
        <v>69</v>
      </c>
      <c r="Q21" s="2">
        <v>21</v>
      </c>
    </row>
    <row r="22" spans="2:17" ht="12.75">
      <c r="B22" s="2" t="s">
        <v>23</v>
      </c>
      <c r="C22" s="2" t="s">
        <v>24</v>
      </c>
      <c r="D22" s="2">
        <f>6+24+15+19</f>
        <v>64</v>
      </c>
      <c r="E22" s="2"/>
      <c r="I22" s="2" t="s">
        <v>19</v>
      </c>
      <c r="J22" s="2" t="s">
        <v>17</v>
      </c>
      <c r="K22" s="2">
        <f>14+22</f>
        <v>36</v>
      </c>
      <c r="L22" s="2">
        <v>20</v>
      </c>
      <c r="N22" s="2" t="s">
        <v>86</v>
      </c>
      <c r="O22" s="2" t="s">
        <v>85</v>
      </c>
      <c r="P22" s="2">
        <v>59</v>
      </c>
      <c r="Q22" s="2">
        <v>22</v>
      </c>
    </row>
    <row r="23" spans="2:17" ht="12.75">
      <c r="B23" s="2" t="s">
        <v>25</v>
      </c>
      <c r="C23" s="2" t="s">
        <v>24</v>
      </c>
      <c r="D23" s="2">
        <f>15</f>
        <v>15</v>
      </c>
      <c r="E23" s="2"/>
      <c r="I23" s="2"/>
      <c r="J23" s="2"/>
      <c r="K23" s="2"/>
      <c r="L23" s="2"/>
      <c r="N23" s="5" t="s">
        <v>38</v>
      </c>
      <c r="O23" s="2" t="s">
        <v>66</v>
      </c>
      <c r="P23" s="2">
        <v>55</v>
      </c>
      <c r="Q23" s="2">
        <v>23</v>
      </c>
    </row>
    <row r="24" spans="2:17" ht="12.75">
      <c r="B24" s="2" t="s">
        <v>26</v>
      </c>
      <c r="C24" s="2" t="s">
        <v>24</v>
      </c>
      <c r="D24" s="2">
        <f>31+16</f>
        <v>47</v>
      </c>
      <c r="E24" s="2"/>
      <c r="I24" s="2" t="s">
        <v>28</v>
      </c>
      <c r="J24" s="2" t="s">
        <v>24</v>
      </c>
      <c r="K24" s="2">
        <f>6+45+27+28+21+40</f>
        <v>167</v>
      </c>
      <c r="L24" s="2">
        <v>1</v>
      </c>
      <c r="N24" s="2" t="s">
        <v>54</v>
      </c>
      <c r="O24" s="2" t="s">
        <v>68</v>
      </c>
      <c r="P24" s="2">
        <v>43</v>
      </c>
      <c r="Q24" s="2">
        <v>24</v>
      </c>
    </row>
    <row r="25" spans="2:17" ht="12.75">
      <c r="B25" s="2" t="s">
        <v>27</v>
      </c>
      <c r="C25" s="2" t="s">
        <v>24</v>
      </c>
      <c r="D25" s="2">
        <f>24+17+38+3</f>
        <v>82</v>
      </c>
      <c r="E25" s="2"/>
      <c r="I25" s="2" t="s">
        <v>20</v>
      </c>
      <c r="J25" s="2" t="s">
        <v>17</v>
      </c>
      <c r="K25" s="2">
        <f>33+24+14+15+19+33</f>
        <v>138</v>
      </c>
      <c r="L25" s="2">
        <v>2</v>
      </c>
      <c r="N25" s="2" t="s">
        <v>87</v>
      </c>
      <c r="O25" s="2" t="s">
        <v>83</v>
      </c>
      <c r="P25" s="2">
        <v>40</v>
      </c>
      <c r="Q25" s="2">
        <v>25</v>
      </c>
    </row>
    <row r="26" spans="2:17" ht="12.75">
      <c r="B26" s="2" t="s">
        <v>28</v>
      </c>
      <c r="C26" s="2" t="s">
        <v>24</v>
      </c>
      <c r="D26" s="2">
        <f>6+45+27+28+21+40</f>
        <v>167</v>
      </c>
      <c r="E26" s="2"/>
      <c r="I26" s="5" t="s">
        <v>42</v>
      </c>
      <c r="J26" s="5" t="s">
        <v>43</v>
      </c>
      <c r="K26" s="5">
        <f>20+17+27+34+37</f>
        <v>135</v>
      </c>
      <c r="L26" s="2">
        <v>3</v>
      </c>
      <c r="N26" s="2" t="s">
        <v>88</v>
      </c>
      <c r="O26" s="2" t="s">
        <v>80</v>
      </c>
      <c r="P26" s="2">
        <v>38</v>
      </c>
      <c r="Q26" s="2">
        <v>26</v>
      </c>
    </row>
    <row r="27" spans="2:17" ht="12.75">
      <c r="B27" s="2" t="s">
        <v>9</v>
      </c>
      <c r="C27" s="2"/>
      <c r="D27" s="3">
        <f>SUM(D22:D26)</f>
        <v>375</v>
      </c>
      <c r="E27" s="2">
        <v>9</v>
      </c>
      <c r="I27" s="2" t="s">
        <v>8</v>
      </c>
      <c r="J27" s="2" t="s">
        <v>4</v>
      </c>
      <c r="K27" s="2">
        <f>38+54+8+24</f>
        <v>124</v>
      </c>
      <c r="L27" s="2">
        <v>4</v>
      </c>
      <c r="N27" s="2" t="s">
        <v>89</v>
      </c>
      <c r="O27" s="2" t="s">
        <v>85</v>
      </c>
      <c r="P27" s="2">
        <v>34</v>
      </c>
      <c r="Q27" s="2">
        <v>27</v>
      </c>
    </row>
    <row r="28" spans="2:17" ht="12.75">
      <c r="B28" s="2" t="s">
        <v>29</v>
      </c>
      <c r="C28" s="2" t="s">
        <v>30</v>
      </c>
      <c r="D28" s="2">
        <f>6+17+19+7</f>
        <v>49</v>
      </c>
      <c r="E28" s="2"/>
      <c r="I28" s="5" t="s">
        <v>44</v>
      </c>
      <c r="J28" s="5" t="s">
        <v>43</v>
      </c>
      <c r="K28" s="5">
        <f>19+25+14+19+12+19</f>
        <v>108</v>
      </c>
      <c r="L28" s="2">
        <v>5</v>
      </c>
      <c r="N28" s="2" t="s">
        <v>90</v>
      </c>
      <c r="O28" s="2" t="s">
        <v>78</v>
      </c>
      <c r="P28" s="2">
        <v>26</v>
      </c>
      <c r="Q28" s="2">
        <v>28</v>
      </c>
    </row>
    <row r="29" spans="2:17" ht="12.75">
      <c r="B29" s="2" t="s">
        <v>31</v>
      </c>
      <c r="C29" s="2" t="s">
        <v>30</v>
      </c>
      <c r="D29" s="2">
        <f>42+80+19+25</f>
        <v>166</v>
      </c>
      <c r="E29" s="2"/>
      <c r="I29" s="2" t="s">
        <v>12</v>
      </c>
      <c r="J29" s="2" t="s">
        <v>11</v>
      </c>
      <c r="K29" s="2">
        <f>34+5+19+19+30</f>
        <v>107</v>
      </c>
      <c r="L29" s="2">
        <v>6</v>
      </c>
      <c r="N29" s="2" t="s">
        <v>91</v>
      </c>
      <c r="O29" s="2" t="s">
        <v>80</v>
      </c>
      <c r="P29" s="2"/>
      <c r="Q29" s="2"/>
    </row>
    <row r="30" spans="2:17" ht="12.75">
      <c r="B30" s="2" t="s">
        <v>32</v>
      </c>
      <c r="C30" s="2" t="s">
        <v>30</v>
      </c>
      <c r="D30" s="2">
        <f>13+19+16+2</f>
        <v>50</v>
      </c>
      <c r="E30" s="2"/>
      <c r="I30" s="2" t="s">
        <v>18</v>
      </c>
      <c r="J30" s="2" t="s">
        <v>17</v>
      </c>
      <c r="K30" s="2">
        <f>19+17+19+19+27</f>
        <v>101</v>
      </c>
      <c r="L30" s="2">
        <v>7</v>
      </c>
      <c r="N30" s="2"/>
      <c r="O30" s="2"/>
      <c r="P30" s="2"/>
      <c r="Q30" s="2"/>
    </row>
    <row r="31" spans="2:17" ht="12.75">
      <c r="B31" s="2" t="s">
        <v>33</v>
      </c>
      <c r="C31" s="2" t="s">
        <v>30</v>
      </c>
      <c r="D31" s="2">
        <f>9+21+51+6+23</f>
        <v>110</v>
      </c>
      <c r="E31" s="2"/>
      <c r="I31" s="5" t="s">
        <v>52</v>
      </c>
      <c r="J31" s="5" t="s">
        <v>49</v>
      </c>
      <c r="K31" s="2">
        <f>19+21+20+15+21</f>
        <v>96</v>
      </c>
      <c r="L31" s="2">
        <v>8</v>
      </c>
      <c r="N31" s="2" t="s">
        <v>92</v>
      </c>
      <c r="O31" s="2" t="s">
        <v>64</v>
      </c>
      <c r="P31" s="2">
        <v>175</v>
      </c>
      <c r="Q31" s="2">
        <v>1</v>
      </c>
    </row>
    <row r="32" spans="2:17" ht="12.75">
      <c r="B32" s="2" t="s">
        <v>34</v>
      </c>
      <c r="C32" s="2" t="s">
        <v>30</v>
      </c>
      <c r="D32" s="2">
        <f>17+32+20+11</f>
        <v>80</v>
      </c>
      <c r="E32" s="2"/>
      <c r="I32" s="2" t="s">
        <v>3</v>
      </c>
      <c r="J32" s="2" t="s">
        <v>4</v>
      </c>
      <c r="K32" s="2">
        <f>47+28+15</f>
        <v>90</v>
      </c>
      <c r="L32" s="2">
        <v>9</v>
      </c>
      <c r="N32" s="2" t="s">
        <v>48</v>
      </c>
      <c r="O32" s="2" t="s">
        <v>77</v>
      </c>
      <c r="P32" s="2">
        <v>158</v>
      </c>
      <c r="Q32" s="2">
        <v>2</v>
      </c>
    </row>
    <row r="33" spans="2:17" ht="12.75">
      <c r="B33" s="2" t="s">
        <v>9</v>
      </c>
      <c r="C33" s="2"/>
      <c r="D33" s="3">
        <f>SUM(D28:D32)</f>
        <v>455</v>
      </c>
      <c r="E33" s="2">
        <v>2</v>
      </c>
      <c r="I33" s="2" t="s">
        <v>27</v>
      </c>
      <c r="J33" s="2" t="s">
        <v>24</v>
      </c>
      <c r="K33" s="2">
        <f>24+17+38+3</f>
        <v>82</v>
      </c>
      <c r="L33" s="2">
        <v>10</v>
      </c>
      <c r="N33" s="2" t="s">
        <v>93</v>
      </c>
      <c r="O33" s="2" t="s">
        <v>80</v>
      </c>
      <c r="P33" s="2">
        <v>157</v>
      </c>
      <c r="Q33" s="2">
        <v>3</v>
      </c>
    </row>
    <row r="34" spans="2:17" ht="12.75">
      <c r="B34" s="5" t="s">
        <v>35</v>
      </c>
      <c r="C34" s="5" t="s">
        <v>36</v>
      </c>
      <c r="D34" s="5">
        <f>27+11+13+18</f>
        <v>69</v>
      </c>
      <c r="E34" s="2"/>
      <c r="I34" s="2" t="s">
        <v>34</v>
      </c>
      <c r="J34" s="2" t="s">
        <v>30</v>
      </c>
      <c r="K34" s="2">
        <f>17+32+20+11</f>
        <v>80</v>
      </c>
      <c r="L34" s="2">
        <v>11</v>
      </c>
      <c r="N34" s="2" t="s">
        <v>40</v>
      </c>
      <c r="O34" s="2" t="s">
        <v>66</v>
      </c>
      <c r="P34" s="2">
        <v>154</v>
      </c>
      <c r="Q34" s="2">
        <v>4</v>
      </c>
    </row>
    <row r="35" spans="2:17" ht="12.75">
      <c r="B35" s="5" t="s">
        <v>37</v>
      </c>
      <c r="C35" s="5" t="s">
        <v>36</v>
      </c>
      <c r="D35" s="5">
        <f>14+7+21</f>
        <v>42</v>
      </c>
      <c r="E35" s="2"/>
      <c r="I35" s="5" t="s">
        <v>47</v>
      </c>
      <c r="J35" s="5" t="s">
        <v>43</v>
      </c>
      <c r="K35" s="5">
        <f>28+23+16</f>
        <v>67</v>
      </c>
      <c r="L35" s="2">
        <v>12</v>
      </c>
      <c r="N35" s="2" t="s">
        <v>94</v>
      </c>
      <c r="O35" s="2" t="s">
        <v>78</v>
      </c>
      <c r="P35" s="2">
        <v>142</v>
      </c>
      <c r="Q35" s="2">
        <v>5</v>
      </c>
    </row>
    <row r="36" spans="2:17" ht="12.75">
      <c r="B36" s="5" t="s">
        <v>38</v>
      </c>
      <c r="C36" s="5" t="s">
        <v>36</v>
      </c>
      <c r="D36" s="5">
        <f>14+19+18</f>
        <v>51</v>
      </c>
      <c r="E36" s="2"/>
      <c r="I36" s="2" t="s">
        <v>57</v>
      </c>
      <c r="J36" s="2" t="s">
        <v>56</v>
      </c>
      <c r="K36" s="2">
        <f>9+25+19+10</f>
        <v>63</v>
      </c>
      <c r="L36" s="2">
        <v>13</v>
      </c>
      <c r="N36" s="2" t="s">
        <v>95</v>
      </c>
      <c r="O36" s="2" t="s">
        <v>71</v>
      </c>
      <c r="P36" s="2">
        <v>132</v>
      </c>
      <c r="Q36" s="2">
        <v>6</v>
      </c>
    </row>
    <row r="37" spans="2:17" ht="12.75">
      <c r="B37" s="5" t="s">
        <v>39</v>
      </c>
      <c r="C37" s="5" t="s">
        <v>36</v>
      </c>
      <c r="D37" s="5">
        <f>22+24+4+18+12</f>
        <v>80</v>
      </c>
      <c r="E37" s="2"/>
      <c r="I37" s="5" t="s">
        <v>46</v>
      </c>
      <c r="J37" s="5" t="s">
        <v>43</v>
      </c>
      <c r="K37" s="5">
        <f>19+16+14+13</f>
        <v>62</v>
      </c>
      <c r="L37" s="2">
        <v>14</v>
      </c>
      <c r="N37" s="2" t="s">
        <v>96</v>
      </c>
      <c r="O37" s="2" t="s">
        <v>83</v>
      </c>
      <c r="P37" s="2">
        <v>117</v>
      </c>
      <c r="Q37" s="2">
        <v>7</v>
      </c>
    </row>
    <row r="38" spans="2:17" ht="12.75">
      <c r="B38" s="5" t="s">
        <v>40</v>
      </c>
      <c r="C38" s="5" t="s">
        <v>36</v>
      </c>
      <c r="D38" s="5">
        <f>17+19+19+15+30+25+18</f>
        <v>143</v>
      </c>
      <c r="E38" s="2"/>
      <c r="I38" s="2" t="s">
        <v>5</v>
      </c>
      <c r="J38" s="2" t="s">
        <v>4</v>
      </c>
      <c r="K38" s="2">
        <f>25+27+1</f>
        <v>53</v>
      </c>
      <c r="L38" s="2">
        <v>15</v>
      </c>
      <c r="N38" s="2" t="s">
        <v>97</v>
      </c>
      <c r="O38" s="2" t="s">
        <v>83</v>
      </c>
      <c r="P38" s="2">
        <v>117</v>
      </c>
      <c r="Q38" s="2">
        <v>8</v>
      </c>
    </row>
    <row r="39" spans="2:17" ht="12.75">
      <c r="B39" s="2" t="s">
        <v>9</v>
      </c>
      <c r="C39" s="2"/>
      <c r="D39" s="3">
        <f>SUM(D34:D38)</f>
        <v>385</v>
      </c>
      <c r="E39" s="6" t="s">
        <v>41</v>
      </c>
      <c r="I39" s="5" t="s">
        <v>38</v>
      </c>
      <c r="J39" s="5" t="s">
        <v>36</v>
      </c>
      <c r="K39" s="5">
        <f>14+19+18</f>
        <v>51</v>
      </c>
      <c r="L39" s="2">
        <v>16</v>
      </c>
      <c r="N39" s="2" t="s">
        <v>98</v>
      </c>
      <c r="O39" s="2" t="s">
        <v>66</v>
      </c>
      <c r="P39" s="2">
        <v>117</v>
      </c>
      <c r="Q39" s="2">
        <v>9</v>
      </c>
    </row>
    <row r="40" spans="2:17" ht="12.75">
      <c r="B40" s="5" t="s">
        <v>42</v>
      </c>
      <c r="C40" s="5" t="s">
        <v>43</v>
      </c>
      <c r="D40" s="5">
        <f>20+17+27+34+37</f>
        <v>135</v>
      </c>
      <c r="E40" s="2"/>
      <c r="I40" s="2" t="s">
        <v>10</v>
      </c>
      <c r="J40" s="2" t="s">
        <v>11</v>
      </c>
      <c r="K40" s="2">
        <f>7+12+28+3</f>
        <v>50</v>
      </c>
      <c r="L40" s="2">
        <v>17</v>
      </c>
      <c r="N40" s="2" t="s">
        <v>99</v>
      </c>
      <c r="O40" s="2" t="s">
        <v>68</v>
      </c>
      <c r="P40" s="2">
        <v>111</v>
      </c>
      <c r="Q40" s="2">
        <v>10</v>
      </c>
    </row>
    <row r="41" spans="2:17" ht="12.75">
      <c r="B41" s="5" t="s">
        <v>44</v>
      </c>
      <c r="C41" s="5" t="s">
        <v>43</v>
      </c>
      <c r="D41" s="5">
        <f>19+25+14+19+12+19</f>
        <v>108</v>
      </c>
      <c r="E41" s="2"/>
      <c r="I41" s="2" t="s">
        <v>32</v>
      </c>
      <c r="J41" s="2" t="s">
        <v>30</v>
      </c>
      <c r="K41" s="2">
        <f>13+19+16+2</f>
        <v>50</v>
      </c>
      <c r="L41" s="2">
        <v>17</v>
      </c>
      <c r="N41" s="2" t="s">
        <v>39</v>
      </c>
      <c r="O41" s="2" t="s">
        <v>66</v>
      </c>
      <c r="P41" s="2">
        <v>108</v>
      </c>
      <c r="Q41" s="2">
        <v>11</v>
      </c>
    </row>
    <row r="42" spans="2:17" ht="12.75">
      <c r="B42" s="5" t="s">
        <v>45</v>
      </c>
      <c r="C42" s="5" t="s">
        <v>43</v>
      </c>
      <c r="D42" s="5">
        <f>14+23+27+16</f>
        <v>80</v>
      </c>
      <c r="E42" s="2"/>
      <c r="I42" s="2" t="s">
        <v>26</v>
      </c>
      <c r="J42" s="2" t="s">
        <v>24</v>
      </c>
      <c r="K42" s="2">
        <f>31+16</f>
        <v>47</v>
      </c>
      <c r="L42" s="2">
        <v>19</v>
      </c>
      <c r="N42" s="2" t="s">
        <v>100</v>
      </c>
      <c r="O42" s="2" t="s">
        <v>83</v>
      </c>
      <c r="P42" s="2">
        <v>106</v>
      </c>
      <c r="Q42" s="2">
        <v>12</v>
      </c>
    </row>
    <row r="43" spans="2:17" ht="12.75">
      <c r="B43" s="5" t="s">
        <v>46</v>
      </c>
      <c r="C43" s="5" t="s">
        <v>43</v>
      </c>
      <c r="D43" s="5">
        <f>19+16+14+13</f>
        <v>62</v>
      </c>
      <c r="E43" s="2"/>
      <c r="I43" s="2" t="s">
        <v>16</v>
      </c>
      <c r="J43" s="2" t="s">
        <v>17</v>
      </c>
      <c r="K43" s="2">
        <f>11+14+17</f>
        <v>42</v>
      </c>
      <c r="L43" s="2">
        <v>20</v>
      </c>
      <c r="N43" s="2" t="s">
        <v>29</v>
      </c>
      <c r="O43" s="2" t="s">
        <v>67</v>
      </c>
      <c r="P43" s="2">
        <v>91</v>
      </c>
      <c r="Q43" s="2">
        <v>13</v>
      </c>
    </row>
    <row r="44" spans="2:17" ht="12.75">
      <c r="B44" s="5" t="s">
        <v>47</v>
      </c>
      <c r="C44" s="5" t="s">
        <v>43</v>
      </c>
      <c r="D44" s="5">
        <f>28+23+16</f>
        <v>67</v>
      </c>
      <c r="E44" s="2"/>
      <c r="I44" s="5" t="s">
        <v>37</v>
      </c>
      <c r="J44" s="5" t="s">
        <v>36</v>
      </c>
      <c r="K44" s="5">
        <f>14+7+21</f>
        <v>42</v>
      </c>
      <c r="L44" s="2">
        <v>20</v>
      </c>
      <c r="N44" s="2" t="s">
        <v>7</v>
      </c>
      <c r="O44" s="2" t="s">
        <v>78</v>
      </c>
      <c r="P44" s="2">
        <v>78</v>
      </c>
      <c r="Q44" s="2">
        <v>14</v>
      </c>
    </row>
    <row r="45" spans="2:17" ht="12.75">
      <c r="B45" s="5" t="s">
        <v>9</v>
      </c>
      <c r="C45" s="2"/>
      <c r="D45" s="7">
        <f>SUM(D40:D44)</f>
        <v>452</v>
      </c>
      <c r="E45" s="2">
        <v>4</v>
      </c>
      <c r="I45" s="5" t="s">
        <v>53</v>
      </c>
      <c r="J45" s="5" t="s">
        <v>49</v>
      </c>
      <c r="K45" s="2">
        <f>11+7+21</f>
        <v>39</v>
      </c>
      <c r="L45" s="2">
        <v>22</v>
      </c>
      <c r="N45" s="2" t="s">
        <v>101</v>
      </c>
      <c r="O45" s="2" t="s">
        <v>71</v>
      </c>
      <c r="P45" s="2">
        <v>77</v>
      </c>
      <c r="Q45" s="2">
        <v>15</v>
      </c>
    </row>
    <row r="46" spans="2:17" ht="12.75">
      <c r="B46" s="5" t="s">
        <v>48</v>
      </c>
      <c r="C46" s="5" t="s">
        <v>49</v>
      </c>
      <c r="D46" s="2">
        <f>21+16+55+32+57</f>
        <v>181</v>
      </c>
      <c r="E46" s="2"/>
      <c r="I46" s="2" t="s">
        <v>59</v>
      </c>
      <c r="J46" s="2" t="s">
        <v>56</v>
      </c>
      <c r="K46" s="2">
        <f>6+3+30</f>
        <v>39</v>
      </c>
      <c r="L46" s="2">
        <v>22</v>
      </c>
      <c r="N46" s="2" t="s">
        <v>102</v>
      </c>
      <c r="O46" s="2" t="s">
        <v>85</v>
      </c>
      <c r="P46" s="2">
        <v>70</v>
      </c>
      <c r="Q46" s="2">
        <v>16</v>
      </c>
    </row>
    <row r="47" spans="2:17" ht="12.75">
      <c r="B47" s="5" t="s">
        <v>50</v>
      </c>
      <c r="C47" s="5" t="s">
        <v>49</v>
      </c>
      <c r="D47" s="2">
        <f>21+5+19+18+14</f>
        <v>77</v>
      </c>
      <c r="E47" s="2"/>
      <c r="I47" s="2" t="s">
        <v>55</v>
      </c>
      <c r="J47" s="2" t="s">
        <v>56</v>
      </c>
      <c r="K47" s="2">
        <f>24+11</f>
        <v>35</v>
      </c>
      <c r="L47" s="2">
        <v>24</v>
      </c>
      <c r="N47" s="2" t="s">
        <v>103</v>
      </c>
      <c r="O47" s="2" t="s">
        <v>78</v>
      </c>
      <c r="P47" s="2">
        <v>69</v>
      </c>
      <c r="Q47" s="2">
        <v>17</v>
      </c>
    </row>
    <row r="48" spans="2:17" ht="12.75">
      <c r="B48" s="5" t="s">
        <v>51</v>
      </c>
      <c r="C48" s="5" t="s">
        <v>49</v>
      </c>
      <c r="D48" s="2">
        <f>20+38+17+55+19</f>
        <v>149</v>
      </c>
      <c r="E48" s="2"/>
      <c r="I48" s="2" t="s">
        <v>15</v>
      </c>
      <c r="J48" s="2" t="s">
        <v>11</v>
      </c>
      <c r="K48" s="2">
        <f>13+12</f>
        <v>25</v>
      </c>
      <c r="L48" s="2">
        <v>25</v>
      </c>
      <c r="N48" s="2" t="s">
        <v>14</v>
      </c>
      <c r="O48" s="2" t="s">
        <v>85</v>
      </c>
      <c r="P48" s="2">
        <v>56</v>
      </c>
      <c r="Q48" s="2">
        <v>18</v>
      </c>
    </row>
    <row r="49" spans="2:17" ht="12.75">
      <c r="B49" s="5" t="s">
        <v>52</v>
      </c>
      <c r="C49" s="5" t="s">
        <v>49</v>
      </c>
      <c r="D49" s="2">
        <f>19+21+20+15+21</f>
        <v>96</v>
      </c>
      <c r="E49" s="2"/>
      <c r="I49" s="2" t="s">
        <v>25</v>
      </c>
      <c r="J49" s="2" t="s">
        <v>24</v>
      </c>
      <c r="K49" s="2">
        <f>15</f>
        <v>15</v>
      </c>
      <c r="L49" s="2">
        <v>26</v>
      </c>
      <c r="N49" s="2" t="s">
        <v>104</v>
      </c>
      <c r="O49" s="2" t="s">
        <v>64</v>
      </c>
      <c r="P49" s="2">
        <v>27</v>
      </c>
      <c r="Q49" s="2">
        <v>20</v>
      </c>
    </row>
    <row r="50" spans="2:17" ht="12.75">
      <c r="B50" s="5" t="s">
        <v>53</v>
      </c>
      <c r="C50" s="5" t="s">
        <v>49</v>
      </c>
      <c r="D50" s="2">
        <f>11+7+21</f>
        <v>39</v>
      </c>
      <c r="E50" s="2"/>
      <c r="N50" s="2" t="s">
        <v>33</v>
      </c>
      <c r="O50" s="2" t="s">
        <v>67</v>
      </c>
      <c r="P50" s="2"/>
      <c r="Q50" s="2"/>
    </row>
    <row r="51" spans="2:5" ht="12.75">
      <c r="B51" s="4" t="s">
        <v>54</v>
      </c>
      <c r="C51" s="5" t="s">
        <v>49</v>
      </c>
      <c r="D51" s="2"/>
      <c r="E51" s="2"/>
    </row>
    <row r="52" spans="2:5" ht="12.75">
      <c r="B52" s="5" t="s">
        <v>9</v>
      </c>
      <c r="C52" s="2"/>
      <c r="D52" s="2">
        <f>SUM(D46:D51)</f>
        <v>542</v>
      </c>
      <c r="E52" s="2">
        <v>1</v>
      </c>
    </row>
    <row r="53" spans="2:14" ht="12.75">
      <c r="B53" s="2" t="s">
        <v>55</v>
      </c>
      <c r="C53" s="2" t="s">
        <v>56</v>
      </c>
      <c r="D53" s="2">
        <f>24+11</f>
        <v>35</v>
      </c>
      <c r="E53" s="2"/>
      <c r="N53" t="s">
        <v>105</v>
      </c>
    </row>
    <row r="54" spans="2:5" ht="12.75">
      <c r="B54" s="2" t="s">
        <v>57</v>
      </c>
      <c r="C54" s="2" t="s">
        <v>56</v>
      </c>
      <c r="D54" s="2">
        <f>9+25+19+10</f>
        <v>63</v>
      </c>
      <c r="E54" s="2"/>
    </row>
    <row r="55" spans="2:14" ht="12.75">
      <c r="B55" s="2" t="s">
        <v>58</v>
      </c>
      <c r="C55" s="2" t="s">
        <v>56</v>
      </c>
      <c r="D55" s="2">
        <f>27+25+14+38+27</f>
        <v>131</v>
      </c>
      <c r="E55" s="2"/>
      <c r="N55" t="s">
        <v>106</v>
      </c>
    </row>
    <row r="56" spans="2:14" ht="12.75">
      <c r="B56" s="2" t="s">
        <v>59</v>
      </c>
      <c r="C56" s="2" t="s">
        <v>56</v>
      </c>
      <c r="D56" s="2">
        <f>6+3+30</f>
        <v>39</v>
      </c>
      <c r="E56" s="2"/>
      <c r="N56" t="s">
        <v>107</v>
      </c>
    </row>
    <row r="57" spans="2:14" ht="12.75">
      <c r="B57" s="2" t="s">
        <v>60</v>
      </c>
      <c r="C57" s="2" t="s">
        <v>56</v>
      </c>
      <c r="D57" s="2">
        <f>6+57+25+29</f>
        <v>117</v>
      </c>
      <c r="E57" s="2"/>
      <c r="N57" t="s">
        <v>108</v>
      </c>
    </row>
    <row r="58" spans="2:14" ht="12.75">
      <c r="B58" s="5" t="s">
        <v>9</v>
      </c>
      <c r="C58" s="2"/>
      <c r="D58" s="2">
        <f>SUM(D53:D57)</f>
        <v>385</v>
      </c>
      <c r="E58" s="6" t="s">
        <v>41</v>
      </c>
      <c r="N58" t="s">
        <v>109</v>
      </c>
    </row>
    <row r="59" spans="2:14" ht="12.75">
      <c r="B59" s="2"/>
      <c r="C59" s="2"/>
      <c r="D59" s="2"/>
      <c r="E59" s="2"/>
      <c r="N59" t="s">
        <v>110</v>
      </c>
    </row>
    <row r="60" ht="12.75">
      <c r="N60" t="s">
        <v>111</v>
      </c>
    </row>
    <row r="61" ht="12.75">
      <c r="N61" t="s">
        <v>112</v>
      </c>
    </row>
    <row r="62" ht="12.75">
      <c r="N62" t="s">
        <v>113</v>
      </c>
    </row>
    <row r="63" ht="12.75">
      <c r="N63" t="s">
        <v>114</v>
      </c>
    </row>
    <row r="64" ht="12.75">
      <c r="N64" t="s">
        <v>115</v>
      </c>
    </row>
    <row r="65" ht="12.75">
      <c r="N65" t="s">
        <v>116</v>
      </c>
    </row>
    <row r="66" ht="12.75">
      <c r="N66" t="s">
        <v>117</v>
      </c>
    </row>
    <row r="67" ht="12.75">
      <c r="N67" t="s">
        <v>118</v>
      </c>
    </row>
  </sheetData>
  <mergeCells count="10">
    <mergeCell ref="A1:G1"/>
    <mergeCell ref="T1:AC1"/>
    <mergeCell ref="T2:AC3"/>
    <mergeCell ref="T5:T6"/>
    <mergeCell ref="U5:U6"/>
    <mergeCell ref="V5:W5"/>
    <mergeCell ref="X5:Y5"/>
    <mergeCell ref="Z5:AA5"/>
    <mergeCell ref="AB5:AB6"/>
    <mergeCell ref="AC5:A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</cp:lastModifiedBy>
  <dcterms:created xsi:type="dcterms:W3CDTF">1996-10-08T23:32:33Z</dcterms:created>
  <dcterms:modified xsi:type="dcterms:W3CDTF">2017-12-05T20:18:37Z</dcterms:modified>
  <cp:category/>
  <cp:version/>
  <cp:contentType/>
  <cp:contentStatus/>
</cp:coreProperties>
</file>